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564"/>
  </bookViews>
  <sheets>
    <sheet name="Sheet1" sheetId="1" r:id="rId1"/>
    <sheet name="测试时的建表语句" sheetId="2" r:id="rId2"/>
    <sheet name="Sheet3" sheetId="3" r:id="rId3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1839A188FA76491FB99430B82FA2B76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499360" y="18288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BDA1EEBEC77D4214ABC5A8433171229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455920" y="18288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03380F0798644809911DDE73A5FEA36B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313420" y="18288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F62760DE04B341AE97339A86744AAA9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500360" y="18288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C5821503BB6942CAA644725A2440CEAA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883140" y="18288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F8F8D3D80A7442C4BC014A175905CA00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405360" y="18288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287735BD81D4413FAB3C4C639859DB3F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357860" y="18288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C32A365608D64F7C866130137AC137BA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6009620" y="18288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7EA6F1781A1C4B848048559A41B604B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392400" y="18288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9D44CB8AD03743AF9BC6B24B6F44E7AA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455920" y="18288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A5F2C8E1B34E4E71965A03DF9AB70DC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408420" y="18288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67E93421CB4D4FFB83340D6204B804DB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883140" y="18288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73AA3CF7DA114C0AB0CB4A059E2BBBD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835640" y="18288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ADE6713A09E04A57BA75BDE62D6F334A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2740640" y="18288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DE9B5B3B80394EA7A3759409F67A942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3693140" y="18288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DD6F108E375D4D53B6C93B1E16750AE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648700" y="18288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44A10F0DB42D417BABB30EA4A9CB78C0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791200" y="27432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ABB6D354CDB84C5A9D51FBF323E1A755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7696200" y="27432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81E9F74F1F6246189C18FF56D205CC94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9601200" y="27432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5952B07DF5734BDFB337E3F55842BAB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1506200" y="27432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20D2F3F3732240B4983EFD7F160E163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3075920" y="27432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FF724920CB41401A96CFB9B631D078B8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806440" y="367284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5121126B1A7D44D6BC9DE71B5E371070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7696200" y="36576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858AE64858A44890A04EB021803D644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601200" y="36576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27CF01AFB2754783B81F278A6CFD9297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1506200" y="36576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AD4BB0DF79514AA2B55FFCFB8E035C78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3075920" y="365760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AA93943214274FFD8E1F577030792C9A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791200" y="420306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D13B5A2ABD1D44459FA10E086EB713CA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7696200" y="420306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32902E982D5C4FDB8056CB058F2442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9601200" y="420306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9A8BC3562CF84980B42BC07767B6313F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1506200" y="420306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4E93703FFC9D4916990868E58208CFC7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3075920" y="420306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A86C745ABF8241C6B44DAE8942123AD5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791200" y="474853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897E09A44DF54136864651B68C07BBB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7696200" y="474853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DD136E96C65F4FFE998A54DC65E21C6E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9601200" y="474853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1232E3F691BB4210AB072CE5FB4F9C6D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1506200" y="4748530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427EDEDF5CCA4239A5AB874FB3464D7B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791200" y="529399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D1B6DB7825CD4136B6D5810C534C32EC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696200" y="529399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AF4C7D6EF70340B6A4B0EC87507B13E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9601200" y="529399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443608AE4D9E4883888399747C7E1BFA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1506200" y="529399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25D10F33CE3A4DBA81615D3A0F951EE6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3075920" y="5293995"/>
          <a:ext cx="14630400" cy="822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8EE296773A204E00878FB6F5F4DF033D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3075920" y="4748530"/>
          <a:ext cx="14630400" cy="82296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<sst xmlns="http://schemas.openxmlformats.org/spreadsheetml/2006/main" count="59" uniqueCount="40">
  <si>
    <t>表名</t>
  </si>
  <si>
    <t>目标表</t>
  </si>
  <si>
    <t>测试过程</t>
  </si>
  <si>
    <t>uos_staff</t>
  </si>
  <si>
    <t>uos_staff_iom</t>
  </si>
  <si>
    <t>同步时查询更新时间最近一天半的数据
一、先修改表中的数据为最近一天半内，顺便插入一条职位表数据同时测试
二、同步后会同时更新人员职位表，所以同时把uos_job_staff表的数据也新增（垃圾数据会在人员同步的全量定时任务中更新不重新写了）
三、执行定时任务查看前后数据库的数据更新情况</t>
  </si>
  <si>
    <t>更新人员表中的数据</t>
  </si>
  <si>
    <t>查看俩个库的人员表数据</t>
  </si>
  <si>
    <t>查看俩个库人员职位表</t>
  </si>
  <si>
    <t>执行定时任务</t>
  </si>
  <si>
    <t>验证前后数据</t>
  </si>
  <si>
    <t>uos_job_staff</t>
  </si>
  <si>
    <t>uos_job_staff_iom</t>
  </si>
  <si>
    <t>测试IOM库有需要同步到一点支撑的
这张表没有更新时间因此只能全量同步
一、修改数据，以及添加数据的场景
二、删除IOM的数据 是否一点支撑也会被删除</t>
  </si>
  <si>
    <t>插入一条数据</t>
  </si>
  <si>
    <t>删除一条数据</t>
  </si>
  <si>
    <t>验证执行后的结果</t>
  </si>
  <si>
    <t>uos_role</t>
  </si>
  <si>
    <t>uos_role_iom</t>
  </si>
  <si>
    <t>同步数据</t>
  </si>
  <si>
    <t>先执行定时任务全量同步
查看效果</t>
  </si>
  <si>
    <t>修改一条数据
并删除一条</t>
  </si>
  <si>
    <t>查看同步更新前数量
然后执行任务</t>
  </si>
  <si>
    <t>验证结果</t>
  </si>
  <si>
    <t>uos_org</t>
  </si>
  <si>
    <t>uos_org_iom</t>
  </si>
  <si>
    <t>一、修改更新时间后执行定时任务同步
二、修改数据并删除数据后查看结果</t>
  </si>
  <si>
    <t>修改更新时间全量同步数据</t>
  </si>
  <si>
    <t>执行后查看效果</t>
  </si>
  <si>
    <t>查看同步更新前</t>
  </si>
  <si>
    <t>uos_job</t>
  </si>
  <si>
    <t>uos_job_iom</t>
  </si>
  <si>
    <t>uos_job_priv</t>
  </si>
  <si>
    <t>uos_job_priv_iom</t>
  </si>
  <si>
    <t>一、执行定时任务同步
二、修改数据并删除数据后查看结果</t>
  </si>
  <si>
    <t>全量同步数据</t>
  </si>
  <si>
    <t>ss_staff</t>
  </si>
  <si>
    <t>ss_staff_iom</t>
  </si>
  <si>
    <t>操作后的截图</t>
  </si>
  <si>
    <t>CREATE TABLE kaifa1.UOS_STAFF_IOM
   ( STAFF_ID NUMBER(8,0) NOT NULL ENABLE, 
 STAFF_NAME VARCHAR2(64) NOT NULL ENABLE, 
 STAFF_CODE VARCHAR2(64), 
  STAFF_ALIAS VARCHAR2(40), 
  USERNAME VARCHAR2(64) NOT NULL ENABLE, 
  PASSWORD VARCHAR2(64) NOT NULL ENABLE, 
  EMAIL VARCHAR2(60), 
  HOME_TEL VARCHAR2(20), 
  OFFICE_TEL VARCHAR2(20), 
  MOBILE_TEL VARCHAR2(64), 
  ADDRESS1 VARCHAR2(254), 
  ADDRESS2 VARCHAR2(254), 
  AGENT NUMBER(8,0), 
  VALID_COMM_MODE CHAR(2) DEFAULT 2 NOT NULL ENABLE, 
  DEPARTMENT VARCHAR2(40), 
  STATE CHAR(1) DEFAULT '1' NOT NULL ENABLE, 
  DELETE_STATE CHAR(1) DEFAULT '0' NOT NULL ENABLE, 
  EFFECT_DATE DATE NOT NULL ENABLE, 
  EXPIRE_DATE DATE, 
  UPDATE_DATE DATE, 
  DELETE_TIME DATE, 
  COMMENTS VARCHAR2(1024), 
  DEFAULT_SERVICE_ABILITY_ID NUMBER(3,0), 
  CONSTRUCT_ABILITY NUMBER(3,0), 
  SERVER_GRADE NUMBER(3,0), 
  NATION_ID NUMBER(3,0) DEFAULT 1, 
  FAULT_COMPLET NUMBER(8,5), 
  ISPARTER VARCHAR2(3), 
  WORK_STATE VARCHAR2(3), 
  LOGON_NUMBER NUMBER(3,0) NOT NULL ENABLE, 
  PROJECT_PASSWORD VARCHAR2(255), 
  PWD_MOD_DATE DATE, 
  LOGON_ERROR_NUMBER NUMBER(3,0), 
  LDAP_ID VARCHAR2(255), 
  PHS_TEL VARCHAR2(20), 
  HIS_PWD VARCHAR2(256), 
  LOCKED_DATE DATE, 
  CERT_NO VARCHAR2(100), 
  RELA_TYPE VARCHAR2(100), 
  PWD_QUESTION VARCHAR2(4000), 
  PWD_ANSWER VARCHAR2(4000), 
  ISSETANDMAINTAIN VARCHAR2(100), 
  PRO_ATTRIBUTE VARCHAR2(20) DEFAULT 'AB', 
  AREA_ATTRIBUTE VARCHAR2(20), 
  ZJ_LIMIT NUMBER(6,0), 
  TS_LIMIT NUMBER(6,0), 
  PRIORITY_LEVEL VARCHAR2(20), 
  WEAK_LIGHT_LIMIT NUMBER(6,0) DEFAULT 4, 
  ZJ_TS_LIMIT NUMBER(3,0), 
  TS_ZJ_LIMIT NUMBER(3,0), 
  RES_ORDER_LIMIT NUMBER(6,0) DEFAULT 0, 
  BUSINESS_EXPRESS_LIMIT NUMBER(6,0) DEFAULT 5, 
  GIGA_ORDER_LIMIT NUMBER(6,0) DEFAULT 10, 
  CHG_ZNWG_LIMIT NUMBER(6,0) DEFAULT 10, 
  POSITION VARCHAR2(100), 
  GIGA_BIT_VIP_ORDER_LIMIT NUMBER(6,0) DEFAULT 10, 
   CONSTRAINT PK_UOS_STAFF_IOM11 PRIMARY KEY (STAFF_ID)
  USING INDEX PCTFREE 10 INITRANS 2 MAXTRANS 255 COMPUTE STATISTICS 
  STORAGE(INITIAL 524288 NEXT 1048576 MINEXTENTS 1 MAXEXTENTS 2147483645
  PCTINCREASE 0 FREELISTS 1 FREELIST GROUPS 1 BUFFER_POOL DEFAULT FLASH_CACHE DEFAULT CELL_FLASH_CACHE DEFAULT)
  TABLESPACE USERS  ENABLE
   ) SEGMENT CREATION IMMEDIATE 
  PCTFREE 10 PCTUSED 40 INITRANS 1 MAXTRANS 255 NOCOMPRESS LOGGING
  STORAGE(INITIAL 8388608 NEXT 8192 MINEXTENTS 1 MAXEXTENTS 2147483645
  PCTINCREASE 0 FREELISTS 1 FREELIST GROUPS 1 BUFFER_POOL DEFAULT FLASH_CACHE DEFAULT CELL_FLASH_CACHE DEFAULT)
  TABLESPACE USERS ;
   COMMENT ON COLUMN kaifa1.UOS_STAFF_IOM.PRO_ATTRIBUTE IS '专职属性（A:装 B：维 AB:装维）default值AB';
   COMMENT ON COLUMN kaifa1.UOS_STAFF_IOM.AREA_ATTRIBUTE IS '区域属性（T:城镇  C:农村）';
   COMMENT ON COLUMN kaifa1.UOS_STAFF_IOM.ZJ_LIMIT IS '装机阈值';
   COMMENT ON COLUMN kaifa1.UOS_STAFF_IOM.TS_LIMIT IS '投诉阈值';
   COMMENT ON COLUMN kaifa1.UOS_STAFF_IOM.PRIORITY_LEVEL IS '优先级 A-高 B-中 C-低';
   COMMENT ON COLUMN kaifa1.UOS_STAFF_IOM.ZJ_TS_LIMIT IS '投诉装机阈值';
   COMMENT ON COLUMN kaifa1.UOS_STAFF_IOM.TS_ZJ_LIMIT IS '装机投诉阈值';
   COMMENT ON COLUMN kaifa1.UOS_STAFF_IOM.RES_ORDER_LIMIT IS '未覆盖预受理工单的阀值';
   COMMENT ON COLUMN kaifa1.UOS_STAFF_IOM.BUSINESS_EXPRESS_LIMIT IS '商务快线阈值';
   COMMENT ON COLUMN kaifa1.UOS_STAFF_IOM.GIGA_ORDER_LIMIT IS '千兆阀值';
  CREATE INDEX kaifa1.IDX_UOS_STAFF_IOM_STATE11 ON kaifa1.UOS_STAFF_IOM (STATE) 
  PCTFREE 10 INITRANS 2 MAXTRANS 255 COMPUTE STATISTICS 
  STORAGE(INITIAL 262144 NEXT 1048576 MINEXTENTS 1 MAXEXTENTS 2147483645
  PCTINCREASE 0 FREELISTS 1 FREELIST GROUPS 1 BUFFER_POOL DEFAULT FLASH_CACHE DEFAULT CELL_FLASH_CACHE DEFAULT)
  TABLESPACE USERS ;
  CREATE INDEX kaifa1.IDX_UOS_STAFF_IOM_USERNAME11 ON kaifa1.UOS_STAFF_IOM (USERNAME) 
  PCTFREE 10 INITRANS 2 MAXTRANS 255 COMPUTE STATISTICS 
  STORAGE(INITIAL 327680 NEXT 1048576 MINEXTENTS 1 MAXEXTENTS 2147483645
  PCTINCREASE 0 FREELISTS 1 FREELIST GROUPS 1 BUFFER_POOL DEFAULT FLASH_CACHE DEFAULT CELL_FLASH_CACHE DEFAULT)
  TABLESPACE USERS ;
  CREATE TABLE kaifa1.UOS_ORG_IOM 
   (  ORG_ID NUMBER(9,0) NOT NULL ENABLE, 
  ORG_TMP_ID NUMBER(8,0) NOT NULL ENABLE, 
  AREA_ID NUMBER(9,0) NOT NULL ENABLE, 
  ORG_NAME VARCHAR2(64) NOT NULL ENABLE, 
  PARENT_ID NUMBER(10,0), 
  ORG_PATH_NAME VARCHAR2(512) NOT NULL ENABLE, 
  ORG_PATH_CODE VARCHAR2(254) NOT NULL ENABLE, 
  ACRONYM VARCHAR2(64), 
  ALIAS VARCHAR2(64), 
  TEL VARCHAR2(20), 
  FAX VARCHAR2(20), 
  EFFECT_DATE DATE, 
  EXPIRE_DATE DATE, 
  UPDATE_DATE DATE DEFAULT sysdate, 
  STATE CHAR(1) DEFAULT '1' NOT NULL ENABLE, 
  COMMENTS VARCHAR2(255), 
  DISPLAY_INDEX VARCHAR2(254), 
  ORG_CODE VARCHAR2(64), 
  LDAP_ID VARCHAR2(255), 
  ORG_TYPE_ID VARCHAR2(3), 
  EMAIL VARCHAR2(60), 
  ODSO_ORG_ID NUMBER(12,0), 
  ODSO_ORG_CODE VARCHAR2(16), 
  ODSO_OPE_FLAG VARCHAR2(2), 
  DEAL_RESULT VARCHAR2(2), 
  IS_DW NUMBER(3,0), 
  DW_PATH_CODE VARCHAR2(64), 
  DW_PID NUMBER(9,0), 
  DAIWEI_COMPANY_ID VARCHAR2(20),
  UPDATE_TIME DATE NOT NULL
   ) SEGMENT CREATION IMMEDIATE 
  PCTFREE 10 PCTUSED 40 INITRANS 1 MAXTRANS 255 NOCOMPRESS LOGGING
  STORAGE(INITIAL 65536 NEXT 1048576 MINEXTENTS 1 MAXEXTENTS 2147483645
  PCTINCREASE 0 FREELISTS 1 FREELIST GROUPS 1 BUFFER_POOL DEFAULT FLASH_CACHE DEFAULT CELL_FLASH_CACHE DEFAULT)
  TABLESPACE USERS ;
  CREATE TABLE kaifa1.UOS_JOB_IOM
   (  JOB_ID NUMBER(9,0) NOT NULL ENABLE, 
  ORG_ID NUMBER(9,0) NOT NULL ENABLE, 
  POST_ID NUMBER(9,0), 
  JOB_NAME VARCHAR2(60) NOT NULL ENABLE, 
  STATE CHAR(1) DEFAULT '1' NOT NULL ENABLE, 
  COMMENTS VARCHAR2(255), 
  LDAP_ID VARCHAR2(255), 
  UPDATE_DATE DATE, 
  EMAIL VARCHAR2(60),
    UPDATE_TIME DATE NOT NULL
   ) SEGMENT CREATION IMMEDIATE 
  PCTFREE 10 PCTUSED 40 INITRANS 1 MAXTRANS 255 NOCOMPRESS LOGGING
  STORAGE(INITIAL 65536 NEXT 1048576 MINEXTENTS 1 MAXEXTENTS 2147483645
  PCTINCREASE 0 FREELISTS 1 FREELIST GROUPS 1 BUFFER_POOL DEFAULT FLASH_CACHE DEFAULT CELL_FLASH_CACHE DEFAULT)
  TABLESPACE USERS ;
  CREATE TABLE kaifa1.UOS_JOB_PRIV_IOM
   (  JOB_PRIV_ID NUMBER, 
  ROLE_ID NUMBER, 
  PRIV_CODE VARCHAR2(255), 
  JOB_ID NUMBER, 
  EFFECT_DATE DATE, 
  EXPIRE_DATE DATE, 
  UPDATE_DATE DATE, 
  CAN_GRANT VARCHAR2(255),
    UPDATE_TIME DATE DEFAULT sysdate,
  DATA_SOURCE NUMBER default 0
   ) SEGMENT CREATION DEFERRED 
  PCTFREE 10 PCTUSED 40 INITRANS 1 MAXTRANS 255 NOCOMPRESS LOGGING
  STORAGE( INITIAL 131072 NEXT 1048576 MINEXTENTS 1 MAXEXTENTS 2147483645)
  TABLESPACE USERS ;
CREATE SEQUENCE UOS_JOB_PRIV_IOM_SEQ
START WITH 999999
INCREMENT BY -1
MINVALUE 100000
MAXVALUE 1000000
CACHE 10
NOCYCLE;
create table kaifa1.UOS_ROLE_IOM
(
  ROLE_ID   NUMBER(8) not null,
  ROLE_NAME VARCHAR2(60) not null,
  COMMENTS  VARCHAR2(255),
  AREA_ID   NUMBER(9),
  UPDATE_TIME DATE NOT NULL,
 constraint PK_UOS_ROLE_iom primary key (ROLE_ID)
) SEGMENT CREATION DEFERRED 
  PCTFREE 10 PCTUSED 40 INITRANS 1 MAXTRANS 255 NOCOMPRESS LOGGING
  STORAGE( INITIAL 131072 NEXT 1048576 MINEXTENTS 1 MAXEXTENTS 2147483645)
  TABLESPACE USERS ;
CREATE TABLE kaifa1.UOS_JOB_STAFF_IOM
   (  JOB_STAFF_ID NUMBER(9,0) NOT NULL ENABLE, 
  JOB_ID NUMBER(8,0) NOT NULL ENABLE, 
  STATE CHAR(1) DEFAULT '1' NOT NULL ENABLE, 
  IS_NORMAL CHAR(1) DEFAULT '1' NOT NULL ENABLE, 
  ISBASIC CHAR(1) DEFAULT '0' NOT NULL ENABLE, 
  STAFF_ID NUMBER(8,0) NOT NULL ENABLE,
    UPDATE_TIME DATE NOT NULL
   ) SEGMENT CREATION IMMEDIATE 
  PCTFREE 10 PCTUSED 40 INITRANS 1 MAXTRANS 255 NOCOMPRESS LOGGING
  STORAGE(INITIAL 65536 NEXT 1048576 MINEXTENTS 1 MAXEXTENTS 2147483645
  PCTINCREASE 0 FREELISTS 1 FREELIST GROUPS 1 BUFFER_POOL DEFAULT FLASH_CACHE DEFAULT CELL_FLASH_CACHE DEFAULT)
  TABLESPACE USERS;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</si>
</sst>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0">
    <font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2" borderId="0" applyNumberFormat="0" applyBorder="0" applyAlignment="0" applyProtection="0">
      <alignment vertical="center"/>
    </xf>
    <xf numFmtId="0" fontId="2" fillId="3" borderId="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3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7" borderId="2" applyNumberFormat="0" applyFont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3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7" fillId="0" borderId="4" applyNumberFormat="0" applyFill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13" fillId="11" borderId="5" applyNumberFormat="0" applyAlignment="0" applyProtection="0">
      <alignment vertical="center"/>
    </xf>
    <xf numFmtId="0" fontId="14" fillId="11" borderId="1" applyNumberFormat="0" applyAlignment="0" applyProtection="0">
      <alignment vertical="center"/>
    </xf>
    <xf numFmtId="0" fontId="15" fillId="12" borderId="6" applyNumberFormat="0" applyAlignment="0" applyProtection="0">
      <alignment vertical="center"/>
    </xf>
    <xf numFmtId="0" fontId="1" fillId="13" borderId="0" applyNumberFormat="0" applyBorder="0" applyAlignment="0" applyProtection="0">
      <alignment vertical="center"/>
    </xf>
    <xf numFmtId="0" fontId="4" fillId="14" borderId="0" applyNumberFormat="0" applyBorder="0" applyAlignment="0" applyProtection="0">
      <alignment vertical="center"/>
    </xf>
    <xf numFmtId="0" fontId="16" fillId="0" borderId="7" applyNumberFormat="0" applyFill="0" applyAlignment="0" applyProtection="0">
      <alignment vertical="center"/>
    </xf>
    <xf numFmtId="0" fontId="17" fillId="0" borderId="8" applyNumberFormat="0" applyFill="0" applyAlignment="0" applyProtection="0">
      <alignment vertical="center"/>
    </xf>
    <xf numFmtId="0" fontId="18" fillId="15" borderId="0" applyNumberFormat="0" applyBorder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1" fillId="17" borderId="0" applyNumberFormat="0" applyBorder="0" applyAlignment="0" applyProtection="0">
      <alignment vertical="center"/>
    </xf>
    <xf numFmtId="0" fontId="4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1" fillId="20" borderId="0" applyNumberFormat="0" applyBorder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1" fillId="25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  <xf numFmtId="0" fontId="4" fillId="27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1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</cellStyleXfs>
  <cellXfs count="3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0" fillId="0" borderId="0" xfId="0" applyAlignment="1">
      <alignment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8"/>
  <sheetViews>
    <sheetView tabSelected="1" topLeftCell="A4" workbookViewId="0">
      <selection activeCell="I13" sqref="I13"/>
    </sheetView>
  </sheetViews>
  <sheetFormatPr defaultColWidth="9" defaultRowHeight="14.4" outlineLevelRow="7"/>
  <cols>
    <col min="1" max="1" width="17.2222222222222" customWidth="1"/>
    <col min="2" max="2" width="15.1111111111111" customWidth="1"/>
    <col min="3" max="3" width="38.2222222222222" customWidth="1"/>
    <col min="4" max="11" width="13.8888888888889"/>
    <col min="13" max="14" width="13.8888888888889"/>
    <col min="15" max="15" width="15.7777777777778" customWidth="1"/>
    <col min="16" max="17" width="13.8888888888889"/>
  </cols>
  <sheetData>
    <row r="1" spans="1:3">
      <c r="A1" t="s">
        <v>0</v>
      </c>
      <c r="B1" t="s">
        <v>1</v>
      </c>
      <c r="C1" t="s">
        <v>2</v>
      </c>
    </row>
    <row r="2" ht="129.6" spans="1:17">
      <c r="A2" s="2" t="s">
        <v>3</v>
      </c>
      <c r="B2" s="2" t="s">
        <v>4</v>
      </c>
      <c r="C2" s="2" t="s">
        <v>5</v>
      </c>
      <c r="D2" s="2" t="s">
        <v>6</v>
      </c>
      <c r="E2" t="str">
        <f>_xlfn.DISPIMG("ID_1839A188FA76491FB99430B82FA2B765",1)</f>
        <v>=DISPIMG("ID_1839A188FA76491FB99430B82FA2B765",1)</v>
      </c>
      <c r="F2" s="2" t="s">
        <v>7</v>
      </c>
      <c r="G2" t="str">
        <f>_xlfn.DISPIMG("ID_BDA1EEBEC77D4214ABC5A84331712295",1)</f>
        <v>=DISPIMG("ID_BDA1EEBEC77D4214ABC5A84331712295",1)</v>
      </c>
      <c r="H2" t="str">
        <f>_xlfn.DISPIMG("ID_03380F0798644809911DDE73A5FEA36B",1)</f>
        <v>=DISPIMG("ID_03380F0798644809911DDE73A5FEA36B",1)</v>
      </c>
      <c r="I2" s="2" t="s">
        <v>8</v>
      </c>
      <c r="J2" t="str">
        <f>_xlfn.DISPIMG("ID_C5821503BB6942CAA644725A2440CEAA",1)</f>
        <v>=DISPIMG("ID_C5821503BB6942CAA644725A2440CEAA",1)</v>
      </c>
      <c r="K2" t="str">
        <f>_xlfn.DISPIMG("ID_F62760DE04B341AE97339A86744AAA96",1)</f>
        <v>=DISPIMG("ID_F62760DE04B341AE97339A86744AAA96",1)</v>
      </c>
      <c r="L2" s="2" t="s">
        <v>9</v>
      </c>
      <c r="M2" t="str">
        <f>_xlfn.DISPIMG("ID_F8F8D3D80A7442C4BC014A175905CA00",1)</f>
        <v>=DISPIMG("ID_F8F8D3D80A7442C4BC014A175905CA00",1)</v>
      </c>
      <c r="N2" t="str">
        <f>_xlfn.DISPIMG("ID_287735BD81D4413FAB3C4C639859DB3F",1)</f>
        <v>=DISPIMG("ID_287735BD81D4413FAB3C4C639859DB3F",1)</v>
      </c>
      <c r="O2" t="s">
        <v>10</v>
      </c>
      <c r="P2" t="str">
        <f>_xlfn.DISPIMG("ID_7EA6F1781A1C4B848048559A41B604B9",1)</f>
        <v>=DISPIMG("ID_7EA6F1781A1C4B848048559A41B604B9",1)</v>
      </c>
      <c r="Q2" t="str">
        <f>_xlfn.DISPIMG("ID_C32A365608D64F7C866130137AC137BA",1)</f>
        <v>=DISPIMG("ID_C32A365608D64F7C866130137AC137BA",1)</v>
      </c>
    </row>
    <row r="3" ht="72" spans="1:14">
      <c r="A3" s="2" t="s">
        <v>11</v>
      </c>
      <c r="B3" s="2" t="s">
        <v>12</v>
      </c>
      <c r="C3" s="2" t="s">
        <v>13</v>
      </c>
      <c r="D3" t="s">
        <v>14</v>
      </c>
      <c r="E3" t="str">
        <f>_xlfn.DISPIMG("ID_9D44CB8AD03743AF9BC6B24B6F44E7AA",1)</f>
        <v>=DISPIMG("ID_9D44CB8AD03743AF9BC6B24B6F44E7AA",1)</v>
      </c>
      <c r="F3" t="str">
        <f>_xlfn.DISPIMG("ID_A5F2C8E1B34E4E71965A03DF9AB70DC5",1)</f>
        <v>=DISPIMG("ID_A5F2C8E1B34E4E71965A03DF9AB70DC5",1)</v>
      </c>
      <c r="G3" t="s">
        <v>15</v>
      </c>
      <c r="H3" t="str">
        <f>_xlfn.DISPIMG("ID_DD6F108E375D4D53B6C93B1E16750AE0",1)</f>
        <v>=DISPIMG("ID_DD6F108E375D4D53B6C93B1E16750AE0",1)</v>
      </c>
      <c r="I3" t="s">
        <v>9</v>
      </c>
      <c r="J3" t="str">
        <f>_xlfn.DISPIMG("ID_67E93421CB4D4FFB83340D6204B804DB",1)</f>
        <v>=DISPIMG("ID_67E93421CB4D4FFB83340D6204B804DB",1)</v>
      </c>
      <c r="K3" t="str">
        <f>_xlfn.DISPIMG("ID_73AA3CF7DA114C0AB0CB4A059E2BBBD2",1)</f>
        <v>=DISPIMG("ID_73AA3CF7DA114C0AB0CB4A059E2BBBD2",1)</v>
      </c>
      <c r="L3" s="2" t="s">
        <v>16</v>
      </c>
      <c r="M3" t="str">
        <f>_xlfn.DISPIMG("ID_ADE6713A09E04A57BA75BDE62D6F334A",1)</f>
        <v>=DISPIMG("ID_ADE6713A09E04A57BA75BDE62D6F334A",1)</v>
      </c>
      <c r="N3" t="str">
        <f>_xlfn.DISPIMG("ID_DE9B5B3B80394EA7A3759409F67A9426",1)</f>
        <v>=DISPIMG("ID_DE9B5B3B80394EA7A3759409F67A9426",1)</v>
      </c>
    </row>
    <row r="4" ht="72" spans="1:13">
      <c r="A4" t="s">
        <v>17</v>
      </c>
      <c r="B4" t="s">
        <v>18</v>
      </c>
      <c r="C4" s="1" t="s">
        <v>13</v>
      </c>
      <c r="D4" t="s">
        <v>19</v>
      </c>
      <c r="E4" t="str">
        <f>_xlfn.DISPIMG("ID_44A10F0DB42D417BABB30EA4A9CB78C0",1)</f>
        <v>=DISPIMG("ID_44A10F0DB42D417BABB30EA4A9CB78C0",1)</v>
      </c>
      <c r="F4" s="1" t="s">
        <v>20</v>
      </c>
      <c r="G4" t="str">
        <f>_xlfn.DISPIMG("ID_ABB6D354CDB84C5A9D51FBF323E1A755",1)</f>
        <v>=DISPIMG("ID_ABB6D354CDB84C5A9D51FBF323E1A755",1)</v>
      </c>
      <c r="H4" s="1" t="s">
        <v>21</v>
      </c>
      <c r="I4" t="str">
        <f>_xlfn.DISPIMG("ID_81E9F74F1F6246189C18FF56D205CC94",1)</f>
        <v>=DISPIMG("ID_81E9F74F1F6246189C18FF56D205CC94",1)</v>
      </c>
      <c r="J4" s="1" t="s">
        <v>22</v>
      </c>
      <c r="K4" t="str">
        <f>_xlfn.DISPIMG("ID_5952B07DF5734BDFB337E3F55842BAB0",1)</f>
        <v>=DISPIMG("ID_5952B07DF5734BDFB337E3F55842BAB0",1)</v>
      </c>
      <c r="L4" t="s">
        <v>23</v>
      </c>
      <c r="M4" t="str">
        <f>_xlfn.DISPIMG("ID_20D2F3F3732240B4983EFD7F160E1637",1)</f>
        <v>=DISPIMG("ID_20D2F3F3732240B4983EFD7F160E1637",1)</v>
      </c>
    </row>
    <row r="5" ht="42.95" spans="1:13">
      <c r="A5" t="s">
        <v>24</v>
      </c>
      <c r="B5" t="s">
        <v>25</v>
      </c>
      <c r="C5" s="1" t="s">
        <v>26</v>
      </c>
      <c r="D5" s="1" t="s">
        <v>27</v>
      </c>
      <c r="E5" t="str">
        <f>_xlfn.DISPIMG("ID_FF724920CB41401A96CFB9B631D078B8",1)</f>
        <v>=DISPIMG("ID_FF724920CB41401A96CFB9B631D078B8",1)</v>
      </c>
      <c r="F5" s="1" t="s">
        <v>28</v>
      </c>
      <c r="G5" t="str">
        <f>_xlfn.DISPIMG("ID_5121126B1A7D44D6BC9DE71B5E371070",1)</f>
        <v>=DISPIMG("ID_5121126B1A7D44D6BC9DE71B5E371070",1)</v>
      </c>
      <c r="H5" s="1" t="s">
        <v>21</v>
      </c>
      <c r="I5" t="str">
        <f>_xlfn.DISPIMG("ID_858AE64858A44890A04EB021803D6447",1)</f>
        <v>=DISPIMG("ID_858AE64858A44890A04EB021803D6447",1)</v>
      </c>
      <c r="J5" s="1" t="s">
        <v>29</v>
      </c>
      <c r="K5" t="str">
        <f>_xlfn.DISPIMG("ID_27CF01AFB2754783B81F278A6CFD9297",1)</f>
        <v>=DISPIMG("ID_27CF01AFB2754783B81F278A6CFD9297",1)</v>
      </c>
      <c r="L5" t="s">
        <v>23</v>
      </c>
      <c r="M5" t="str">
        <f>_xlfn.DISPIMG("ID_AD4BB0DF79514AA2B55FFCFB8E035C78",1)</f>
        <v>=DISPIMG("ID_AD4BB0DF79514AA2B55FFCFB8E035C78",1)</v>
      </c>
    </row>
    <row r="6" ht="42.95" spans="1:13">
      <c r="A6" t="s">
        <v>30</v>
      </c>
      <c r="B6" t="s">
        <v>31</v>
      </c>
      <c r="C6" s="1" t="s">
        <v>26</v>
      </c>
      <c r="D6" s="1" t="s">
        <v>27</v>
      </c>
      <c r="E6" t="str">
        <f>_xlfn.DISPIMG("ID_AA93943214274FFD8E1F577030792C9A",1)</f>
        <v>=DISPIMG("ID_AA93943214274FFD8E1F577030792C9A",1)</v>
      </c>
      <c r="F6" s="1" t="s">
        <v>28</v>
      </c>
      <c r="G6" t="str">
        <f>_xlfn.DISPIMG("ID_D13B5A2ABD1D44459FA10E086EB713CA",1)</f>
        <v>=DISPIMG("ID_D13B5A2ABD1D44459FA10E086EB713CA",1)</v>
      </c>
      <c r="H6" s="1" t="s">
        <v>21</v>
      </c>
      <c r="I6" t="str">
        <f>_xlfn.DISPIMG("ID_32902E982D5C4FDB8056CB058F244229",1)</f>
        <v>=DISPIMG("ID_32902E982D5C4FDB8056CB058F244229",1)</v>
      </c>
      <c r="J6" s="1" t="s">
        <v>29</v>
      </c>
      <c r="K6" t="str">
        <f>_xlfn.DISPIMG("ID_9A8BC3562CF84980B42BC07767B6313F",1)</f>
        <v>=DISPIMG("ID_9A8BC3562CF84980B42BC07767B6313F",1)</v>
      </c>
      <c r="L6" t="s">
        <v>23</v>
      </c>
      <c r="M6" t="str">
        <f>_xlfn.DISPIMG("ID_4E93703FFC9D4916990868E58208CFC7",1)</f>
        <v>=DISPIMG("ID_4E93703FFC9D4916990868E58208CFC7",1)</v>
      </c>
    </row>
    <row r="7" ht="42.95" spans="1:13">
      <c r="A7" t="s">
        <v>32</v>
      </c>
      <c r="B7" s="1" t="s">
        <v>33</v>
      </c>
      <c r="C7" s="1" t="s">
        <v>34</v>
      </c>
      <c r="D7" t="s">
        <v>35</v>
      </c>
      <c r="E7" t="str">
        <f>_xlfn.DISPIMG("ID_A86C745ABF8241C6B44DAE8942123AD5",1)</f>
        <v>=DISPIMG("ID_A86C745ABF8241C6B44DAE8942123AD5",1)</v>
      </c>
      <c r="F7" s="1" t="s">
        <v>28</v>
      </c>
      <c r="G7" t="str">
        <f>_xlfn.DISPIMG("ID_897E09A44DF54136864651B68C07BBB4",1)</f>
        <v>=DISPIMG("ID_897E09A44DF54136864651B68C07BBB4",1)</v>
      </c>
      <c r="H7" s="1" t="s">
        <v>21</v>
      </c>
      <c r="I7" t="str">
        <f>_xlfn.DISPIMG("ID_DD136E96C65F4FFE998A54DC65E21C6E",1)</f>
        <v>=DISPIMG("ID_DD136E96C65F4FFE998A54DC65E21C6E",1)</v>
      </c>
      <c r="J7" s="1" t="s">
        <v>29</v>
      </c>
      <c r="K7" t="str">
        <f>_xlfn.DISPIMG("ID_1232E3F691BB4210AB072CE5FB4F9C6D",1)</f>
        <v>=DISPIMG("ID_1232E3F691BB4210AB072CE5FB4F9C6D",1)</v>
      </c>
      <c r="L7" t="s">
        <v>23</v>
      </c>
      <c r="M7" t="str">
        <f>_xlfn.DISPIMG("ID_8EE296773A204E00878FB6F5F4DF033D",1)</f>
        <v>=DISPIMG("ID_8EE296773A204E00878FB6F5F4DF033D",1)</v>
      </c>
    </row>
    <row r="8" ht="42.95" spans="1:13">
      <c r="A8" t="s">
        <v>36</v>
      </c>
      <c r="B8" t="s">
        <v>37</v>
      </c>
      <c r="C8" s="1" t="s">
        <v>26</v>
      </c>
      <c r="D8" s="1" t="s">
        <v>27</v>
      </c>
      <c r="E8" t="str">
        <f>_xlfn.DISPIMG("ID_427EDEDF5CCA4239A5AB874FB3464D7B",1)</f>
        <v>=DISPIMG("ID_427EDEDF5CCA4239A5AB874FB3464D7B",1)</v>
      </c>
      <c r="F8" s="1" t="s">
        <v>21</v>
      </c>
      <c r="G8" t="str">
        <f>_xlfn.DISPIMG("ID_D1B6DB7825CD4136B6D5810C534C32EC",1)</f>
        <v>=DISPIMG("ID_D1B6DB7825CD4136B6D5810C534C32EC",1)</v>
      </c>
      <c r="H8" s="1" t="s">
        <v>38</v>
      </c>
      <c r="I8" t="str">
        <f>_xlfn.DISPIMG("ID_AF4C7D6EF70340B6A4B0EC87507B13E9",1)</f>
        <v>=DISPIMG("ID_AF4C7D6EF70340B6A4B0EC87507B13E9",1)</v>
      </c>
      <c r="J8" s="1" t="s">
        <v>29</v>
      </c>
      <c r="K8" t="str">
        <f>_xlfn.DISPIMG("ID_443608AE4D9E4883888399747C7E1BFA",1)</f>
        <v>=DISPIMG("ID_443608AE4D9E4883888399747C7E1BFA",1)</v>
      </c>
      <c r="L8" t="s">
        <v>23</v>
      </c>
      <c r="M8" t="str">
        <f>_xlfn.DISPIMG("ID_25D10F33CE3A4DBA81615D3A0F951EE6",1)</f>
        <v>=DISPIMG("ID_25D10F33CE3A4DBA81615D3A0F951EE6",1)</v>
      </c>
    </row>
  </sheetData>
  <pageMargins left="0.7" right="0.7" top="0.75" bottom="0.75" header="0.3" footer="0.3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"/>
  <sheetViews>
    <sheetView workbookViewId="0">
      <selection activeCell="F2" sqref="F2"/>
    </sheetView>
  </sheetViews>
  <sheetFormatPr defaultColWidth="9" defaultRowHeight="14.4" outlineLevelRow="1"/>
  <sheetData>
    <row r="2" ht="409.5" spans="1:1">
      <c r="A2" s="1" t="s">
        <v>39</v>
      </c>
    </row>
  </sheetData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测试时的建表语句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Marskan</cp:lastModifiedBy>
  <dcterms:created xsi:type="dcterms:W3CDTF">2023-03-22T01:47:00Z</dcterms:created>
  <dcterms:modified xsi:type="dcterms:W3CDTF">2023-03-24T16:14:27Z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745C08014FBB4E54B13B39EBACDF96B0</vt:lpwstr>
  </property>
  <property fmtid="{D5CDD505-2E9C-101B-9397-08002B2CF9AE}" pid="3" name="KSOProductBuildVer">
    <vt:lpwstr>2052-11.1.0.13020</vt:lpwstr>
  </property>
</Properties>
</file>